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1" activeTab="1"/>
  </bookViews>
  <sheets>
    <sheet name="Note" sheetId="1" r:id="rId1"/>
    <sheet name="Expenses" sheetId="2" r:id="rId2"/>
    <sheet name="Income" sheetId="3" r:id="rId3"/>
  </sheets>
  <definedNames/>
  <calcPr fullCalcOnLoad="1"/>
</workbook>
</file>

<file path=xl/sharedStrings.xml><?xml version="1.0" encoding="utf-8"?>
<sst xmlns="http://schemas.openxmlformats.org/spreadsheetml/2006/main" count="114" uniqueCount="76">
  <si>
    <t>This budget is for 1 bed of an annual Brassica Rapa seed crop</t>
  </si>
  <si>
    <t>Bed dimensions: 300ft long by 5ft wide</t>
  </si>
  <si>
    <t>Approx. 28 beds/acre</t>
  </si>
  <si>
    <t>Plant density: 3 rows per bed; 1ft spacing inrow; 900 plants/bed</t>
  </si>
  <si>
    <t>Category</t>
  </si>
  <si>
    <t>Task</t>
  </si>
  <si>
    <t>Labour Wage</t>
  </si>
  <si>
    <t>Labour Hrs</t>
  </si>
  <si>
    <t>Labour Notes</t>
  </si>
  <si>
    <t>Labour Cost</t>
  </si>
  <si>
    <t>Machinery Notes</t>
  </si>
  <si>
    <t>Machinery Cost</t>
  </si>
  <si>
    <t>Material Notes</t>
  </si>
  <si>
    <t>Material Cost</t>
  </si>
  <si>
    <t>Total Cost</t>
  </si>
  <si>
    <t>Soil Prep</t>
  </si>
  <si>
    <t>Disk</t>
  </si>
  <si>
    <t>20beds/hr</t>
  </si>
  <si>
    <t>Wiswal sheet 4</t>
  </si>
  <si>
    <t>Rototill</t>
  </si>
  <si>
    <t>10beds/hr</t>
  </si>
  <si>
    <r>
      <t>Manure, compost</t>
    </r>
    <r>
      <rPr>
        <sz val="8"/>
        <rFont val="Arial"/>
        <family val="2"/>
      </rPr>
      <t xml:space="preserve"> </t>
    </r>
  </si>
  <si>
    <t>0.5yd x $25/yd</t>
  </si>
  <si>
    <r>
      <t>Plastic mulch</t>
    </r>
    <r>
      <rPr>
        <sz val="8"/>
        <rFont val="Arial"/>
        <family val="2"/>
      </rPr>
      <t xml:space="preserve"> </t>
    </r>
  </si>
  <si>
    <t>Geotextile alleys</t>
  </si>
  <si>
    <t>1hr/bed</t>
  </si>
  <si>
    <t>$70/6 uses</t>
  </si>
  <si>
    <t>Other</t>
  </si>
  <si>
    <t>Planting</t>
  </si>
  <si>
    <t>Direct Seeding</t>
  </si>
  <si>
    <t>Transplanting</t>
  </si>
  <si>
    <t>3rows x0.5hr/row</t>
  </si>
  <si>
    <t>900x$0.06/plants</t>
  </si>
  <si>
    <t>Cultivation</t>
  </si>
  <si>
    <t>Row Cover</t>
  </si>
  <si>
    <t>2beds 3/4hr</t>
  </si>
  <si>
    <t>$51/3 uses</t>
  </si>
  <si>
    <t>Hoeing</t>
  </si>
  <si>
    <t>Hand weeding</t>
  </si>
  <si>
    <t>3x30min</t>
  </si>
  <si>
    <t>Straw mulch</t>
  </si>
  <si>
    <t>Irrigating</t>
  </si>
  <si>
    <t>Wiswal Wsheet 1</t>
  </si>
  <si>
    <t>Tractor cultivating</t>
  </si>
  <si>
    <t>Spraying</t>
  </si>
  <si>
    <t>$3 spray</t>
  </si>
  <si>
    <t>Flame weeding</t>
  </si>
  <si>
    <t>Harvest</t>
  </si>
  <si>
    <t>Field to drying area</t>
  </si>
  <si>
    <t>Thresh Seed</t>
  </si>
  <si>
    <t>Clean Seed</t>
  </si>
  <si>
    <t>Post Harvest</t>
  </si>
  <si>
    <t>Mow crop</t>
  </si>
  <si>
    <t>6beds/0.5hrs</t>
  </si>
  <si>
    <t>Sow cover crop</t>
  </si>
  <si>
    <t>$4 seed</t>
  </si>
  <si>
    <t>Production Cost</t>
  </si>
  <si>
    <t>Marketing</t>
  </si>
  <si>
    <t>Sales calls</t>
  </si>
  <si>
    <t>Delivery</t>
  </si>
  <si>
    <t>Packing</t>
  </si>
  <si>
    <t>Bags &amp; Box</t>
  </si>
  <si>
    <t>Farmer's market</t>
  </si>
  <si>
    <t>Marketing Cost</t>
  </si>
  <si>
    <t>Overhead</t>
  </si>
  <si>
    <t>Total Costs</t>
  </si>
  <si>
    <t>Harvest Lbs</t>
  </si>
  <si>
    <t>$/lb</t>
  </si>
  <si>
    <t>Total Sales</t>
  </si>
  <si>
    <t>Net Profit</t>
  </si>
  <si>
    <t>Cost/lb</t>
  </si>
  <si>
    <t>Profit/lb</t>
  </si>
  <si>
    <t>Profit/acre</t>
  </si>
  <si>
    <t>Profit/bedft</t>
  </si>
  <si>
    <t>Sales/acres</t>
  </si>
  <si>
    <t>Sales/bedft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</si>
</sst>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[$$-1009]#,##0.00;[RED]\-[$$-1009]#,##0.00"/>
    <numFmt numFmtId="167" formatCode="0.0"/>
    <numFmt numFmtId="168" formatCode="[$$-1009]#,##0;\-[$$-1009]#,##0"/>
  </numFmts>
  <fonts count="6">
    <font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</cellStyleXfs>
  <cellXfs count="75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2" fillId="2" borderId="1" xfId="20" applyNumberFormat="1" applyFont="1" applyFill="1" applyBorder="1" applyAlignment="1" applyProtection="1">
      <alignment horizontal="center" vertical="center" wrapText="1"/>
      <protection/>
    </xf>
    <xf numFmtId="165" fontId="2" fillId="2" borderId="1" xfId="23" applyNumberFormat="1" applyFont="1" applyFill="1" applyBorder="1" applyAlignment="1" applyProtection="1">
      <alignment horizontal="center" vertical="center" wrapText="1"/>
      <protection/>
    </xf>
    <xf numFmtId="164" fontId="2" fillId="2" borderId="1" xfId="23" applyNumberFormat="1" applyFont="1" applyFill="1" applyBorder="1" applyAlignment="1" applyProtection="1">
      <alignment horizontal="center" vertical="center" wrapText="1"/>
      <protection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>
      <alignment horizontal="center" vertical="center" wrapText="1"/>
    </xf>
    <xf numFmtId="164" fontId="0" fillId="0" borderId="1" xfId="0" applyFont="1" applyBorder="1" applyAlignment="1">
      <alignment vertical="center"/>
    </xf>
    <xf numFmtId="164" fontId="0" fillId="0" borderId="1" xfId="0" applyNumberFormat="1" applyFont="1" applyFill="1" applyBorder="1" applyAlignment="1" applyProtection="1">
      <alignment vertical="center"/>
      <protection locked="0"/>
    </xf>
    <xf numFmtId="166" fontId="0" fillId="2" borderId="1" xfId="0" applyNumberFormat="1" applyFont="1" applyFill="1" applyBorder="1" applyAlignment="1">
      <alignment horizontal="center" vertical="center"/>
    </xf>
    <xf numFmtId="165" fontId="0" fillId="2" borderId="1" xfId="22" applyNumberFormat="1" applyFont="1" applyFill="1" applyBorder="1" applyAlignment="1" applyProtection="1">
      <alignment horizontal="center" vertical="center"/>
      <protection/>
    </xf>
    <xf numFmtId="167" fontId="4" fillId="2" borderId="1" xfId="22" applyNumberFormat="1" applyFont="1" applyFill="1" applyBorder="1" applyAlignment="1" applyProtection="1">
      <alignment horizontal="center" vertical="center"/>
      <protection/>
    </xf>
    <xf numFmtId="166" fontId="0" fillId="2" borderId="1" xfId="0" applyNumberFormat="1" applyFont="1" applyFill="1" applyBorder="1" applyAlignment="1" applyProtection="1">
      <alignment vertical="center"/>
      <protection locked="0"/>
    </xf>
    <xf numFmtId="165" fontId="4" fillId="3" borderId="1" xfId="0" applyNumberFormat="1" applyFont="1" applyFill="1" applyBorder="1" applyAlignment="1" applyProtection="1">
      <alignment horizontal="center" vertical="center"/>
      <protection locked="0"/>
    </xf>
    <xf numFmtId="166" fontId="0" fillId="3" borderId="1" xfId="0" applyNumberFormat="1" applyFont="1" applyFill="1" applyBorder="1" applyAlignment="1" applyProtection="1">
      <alignment vertical="center"/>
      <protection locked="0"/>
    </xf>
    <xf numFmtId="165" fontId="4" fillId="4" borderId="1" xfId="0" applyNumberFormat="1" applyFont="1" applyFill="1" applyBorder="1" applyAlignment="1" applyProtection="1">
      <alignment horizontal="center" vertical="center"/>
      <protection locked="0"/>
    </xf>
    <xf numFmtId="166" fontId="0" fillId="4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Alignment="1">
      <alignment vertical="center"/>
    </xf>
    <xf numFmtId="164" fontId="4" fillId="3" borderId="1" xfId="0" applyFont="1" applyFill="1" applyBorder="1" applyAlignment="1" applyProtection="1">
      <alignment horizontal="center" vertical="center"/>
      <protection locked="0"/>
    </xf>
    <xf numFmtId="165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1" xfId="0" applyFont="1" applyFill="1" applyBorder="1" applyAlignment="1">
      <alignment vertical="center"/>
    </xf>
    <xf numFmtId="164" fontId="2" fillId="5" borderId="1" xfId="0" applyNumberFormat="1" applyFont="1" applyFill="1" applyBorder="1" applyAlignment="1" applyProtection="1">
      <alignment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5" fontId="2" fillId="5" borderId="1" xfId="0" applyNumberFormat="1" applyFont="1" applyFill="1" applyBorder="1" applyAlignment="1" applyProtection="1">
      <alignment horizontal="center" vertical="center"/>
      <protection locked="0"/>
    </xf>
    <xf numFmtId="166" fontId="2" fillId="5" borderId="1" xfId="0" applyNumberFormat="1" applyFont="1" applyFill="1" applyBorder="1" applyAlignment="1" applyProtection="1">
      <alignment vertical="center"/>
      <protection/>
    </xf>
    <xf numFmtId="165" fontId="2" fillId="5" borderId="1" xfId="0" applyNumberFormat="1" applyFont="1" applyFill="1" applyBorder="1" applyAlignment="1" applyProtection="1">
      <alignment horizontal="center" vertical="center"/>
      <protection/>
    </xf>
    <xf numFmtId="166" fontId="2" fillId="5" borderId="1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2" fillId="0" borderId="0" xfId="0" applyFont="1" applyAlignment="1">
      <alignment vertical="center"/>
    </xf>
    <xf numFmtId="165" fontId="0" fillId="0" borderId="0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164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6" fontId="0" fillId="6" borderId="1" xfId="0" applyNumberFormat="1" applyFont="1" applyFill="1" applyBorder="1" applyAlignment="1" applyProtection="1">
      <alignment vertical="center"/>
      <protection locked="0"/>
    </xf>
    <xf numFmtId="165" fontId="0" fillId="6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2" fillId="7" borderId="1" xfId="0" applyFont="1" applyFill="1" applyBorder="1" applyAlignment="1">
      <alignment vertical="center"/>
    </xf>
    <xf numFmtId="164" fontId="2" fillId="7" borderId="1" xfId="0" applyNumberFormat="1" applyFont="1" applyFill="1" applyBorder="1" applyAlignment="1" applyProtection="1">
      <alignment vertical="center"/>
      <protection locked="0"/>
    </xf>
    <xf numFmtId="164" fontId="2" fillId="7" borderId="1" xfId="0" applyNumberFormat="1" applyFont="1" applyFill="1" applyBorder="1" applyAlignment="1" applyProtection="1">
      <alignment horizontal="center" vertical="center"/>
      <protection locked="0"/>
    </xf>
    <xf numFmtId="165" fontId="2" fillId="7" borderId="1" xfId="0" applyNumberFormat="1" applyFont="1" applyFill="1" applyBorder="1" applyAlignment="1" applyProtection="1">
      <alignment horizontal="center" vertical="center"/>
      <protection locked="0"/>
    </xf>
    <xf numFmtId="166" fontId="2" fillId="7" borderId="1" xfId="0" applyNumberFormat="1" applyFont="1" applyFill="1" applyBorder="1" applyAlignment="1" applyProtection="1">
      <alignment vertical="center"/>
      <protection/>
    </xf>
    <xf numFmtId="165" fontId="2" fillId="7" borderId="1" xfId="0" applyNumberFormat="1" applyFont="1" applyFill="1" applyBorder="1" applyAlignment="1" applyProtection="1">
      <alignment horizontal="center" vertical="center"/>
      <protection/>
    </xf>
    <xf numFmtId="166" fontId="2" fillId="7" borderId="1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 wrapText="1"/>
    </xf>
    <xf numFmtId="164" fontId="2" fillId="8" borderId="1" xfId="0" applyFont="1" applyFill="1" applyBorder="1" applyAlignment="1">
      <alignment horizontal="center" vertical="center" wrapText="1"/>
    </xf>
    <xf numFmtId="168" fontId="2" fillId="9" borderId="1" xfId="0" applyNumberFormat="1" applyFont="1" applyFill="1" applyBorder="1" applyAlignment="1">
      <alignment horizontal="center" vertical="center" wrapText="1"/>
    </xf>
    <xf numFmtId="164" fontId="2" fillId="9" borderId="1" xfId="0" applyFont="1" applyFill="1" applyBorder="1" applyAlignment="1">
      <alignment horizontal="center" vertical="center" wrapText="1"/>
    </xf>
    <xf numFmtId="168" fontId="2" fillId="10" borderId="1" xfId="0" applyNumberFormat="1" applyFont="1" applyFill="1" applyBorder="1" applyAlignment="1">
      <alignment horizontal="center" vertical="center" wrapText="1"/>
    </xf>
    <xf numFmtId="164" fontId="2" fillId="10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6" fontId="0" fillId="8" borderId="1" xfId="0" applyNumberFormat="1" applyFill="1" applyBorder="1" applyAlignment="1">
      <alignment horizontal="center" vertical="center"/>
    </xf>
    <xf numFmtId="168" fontId="0" fillId="9" borderId="1" xfId="0" applyNumberFormat="1" applyFill="1" applyBorder="1" applyAlignment="1">
      <alignment horizontal="center" vertical="center"/>
    </xf>
    <xf numFmtId="166" fontId="0" fillId="9" borderId="1" xfId="0" applyNumberFormat="1" applyFill="1" applyBorder="1" applyAlignment="1">
      <alignment horizontal="center" vertical="center"/>
    </xf>
    <xf numFmtId="168" fontId="0" fillId="10" borderId="1" xfId="0" applyNumberFormat="1" applyFill="1" applyBorder="1" applyAlignment="1">
      <alignment horizontal="center" vertical="center"/>
    </xf>
    <xf numFmtId="166" fontId="0" fillId="10" borderId="1" xfId="0" applyNumberForma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ivot Table Category" xfId="20"/>
    <cellStyle name="Pivot Table Field" xfId="21"/>
    <cellStyle name="Pivot Table Result" xfId="22"/>
    <cellStyle name="Pivot Table 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66FFFF"/>
      <rgbColor rgb="00FF99FF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9"/>
  <sheetViews>
    <sheetView view="pageBreakPreview" zoomScaleSheetLayoutView="100" workbookViewId="0" topLeftCell="A1">
      <selection activeCell="A9" sqref="A9"/>
    </sheetView>
  </sheetViews>
  <sheetFormatPr defaultColWidth="12.57421875" defaultRowHeight="12.75"/>
  <cols>
    <col min="1" max="16384" width="11.57421875" style="0" customWidth="1"/>
  </cols>
  <sheetData>
    <row r="3" ht="12.75">
      <c r="A3" t="s">
        <v>0</v>
      </c>
    </row>
    <row r="5" ht="12.75">
      <c r="A5" t="s">
        <v>1</v>
      </c>
    </row>
    <row r="7" ht="12.75">
      <c r="A7" t="s">
        <v>2</v>
      </c>
    </row>
    <row r="9" ht="12.75">
      <c r="A9" t="s"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SheetLayoutView="10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6" sqref="B26"/>
    </sheetView>
  </sheetViews>
  <sheetFormatPr defaultColWidth="12.57421875" defaultRowHeight="12.75"/>
  <cols>
    <col min="1" max="1" width="14.57421875" style="0" customWidth="1"/>
    <col min="2" max="2" width="19.8515625" style="0" customWidth="1"/>
    <col min="3" max="3" width="9.57421875" style="1" customWidth="1"/>
    <col min="4" max="4" width="7.7109375" style="2" customWidth="1"/>
    <col min="5" max="5" width="11.57421875" style="1" customWidth="1"/>
    <col min="6" max="6" width="10.140625" style="3" customWidth="1"/>
    <col min="7" max="7" width="11.57421875" style="1" customWidth="1"/>
    <col min="8" max="8" width="10.00390625" style="3" customWidth="1"/>
    <col min="9" max="9" width="11.57421875" style="1" customWidth="1"/>
    <col min="10" max="11" width="10.00390625" style="3" customWidth="1"/>
    <col min="12" max="16384" width="11.57421875" style="0" customWidth="1"/>
  </cols>
  <sheetData>
    <row r="1" spans="1:12" s="15" customFormat="1" ht="12.75">
      <c r="A1" s="4" t="s">
        <v>4</v>
      </c>
      <c r="B1" s="5" t="s">
        <v>5</v>
      </c>
      <c r="C1" s="6" t="s">
        <v>6</v>
      </c>
      <c r="D1" s="7" t="s">
        <v>7</v>
      </c>
      <c r="E1" s="8" t="s">
        <v>8</v>
      </c>
      <c r="F1" s="9" t="s">
        <v>9</v>
      </c>
      <c r="G1" s="10" t="s">
        <v>10</v>
      </c>
      <c r="H1" s="10" t="s">
        <v>11</v>
      </c>
      <c r="I1" s="11" t="s">
        <v>12</v>
      </c>
      <c r="J1" s="12" t="s">
        <v>13</v>
      </c>
      <c r="K1" s="13" t="s">
        <v>14</v>
      </c>
      <c r="L1" s="14"/>
    </row>
    <row r="2" spans="1:12" s="28" customFormat="1" ht="15" customHeight="1">
      <c r="A2" s="16" t="s">
        <v>15</v>
      </c>
      <c r="B2" s="17" t="s">
        <v>16</v>
      </c>
      <c r="C2" s="18">
        <v>12.5</v>
      </c>
      <c r="D2" s="19">
        <f>1/20</f>
        <v>0.05</v>
      </c>
      <c r="E2" s="20" t="s">
        <v>17</v>
      </c>
      <c r="F2" s="21">
        <f>D2*C2</f>
        <v>0.625</v>
      </c>
      <c r="G2" s="22" t="s">
        <v>18</v>
      </c>
      <c r="H2" s="23">
        <v>0.365</v>
      </c>
      <c r="I2" s="24"/>
      <c r="J2" s="25">
        <v>0</v>
      </c>
      <c r="K2" s="26">
        <f>J2+H2+F2</f>
        <v>0.99</v>
      </c>
      <c r="L2" s="27"/>
    </row>
    <row r="3" spans="1:12" s="28" customFormat="1" ht="15" customHeight="1">
      <c r="A3" s="16" t="s">
        <v>15</v>
      </c>
      <c r="B3" s="17" t="s">
        <v>19</v>
      </c>
      <c r="C3" s="18">
        <v>12.5</v>
      </c>
      <c r="D3" s="19">
        <f>1/10</f>
        <v>0.1</v>
      </c>
      <c r="E3" s="20" t="s">
        <v>20</v>
      </c>
      <c r="F3" s="21">
        <f>D3*C3</f>
        <v>1.25</v>
      </c>
      <c r="G3" s="22" t="s">
        <v>18</v>
      </c>
      <c r="H3" s="23">
        <v>0.9</v>
      </c>
      <c r="I3" s="24"/>
      <c r="J3" s="25">
        <v>0</v>
      </c>
      <c r="K3" s="26">
        <f>J3+H3+F3</f>
        <v>2.15</v>
      </c>
      <c r="L3" s="27"/>
    </row>
    <row r="4" spans="1:11" s="28" customFormat="1" ht="15" customHeight="1">
      <c r="A4" s="16" t="s">
        <v>15</v>
      </c>
      <c r="B4" s="17" t="s">
        <v>21</v>
      </c>
      <c r="C4" s="18">
        <v>12.5</v>
      </c>
      <c r="D4" s="19">
        <f>2/20</f>
        <v>0.1</v>
      </c>
      <c r="E4" s="20" t="s">
        <v>20</v>
      </c>
      <c r="F4" s="21">
        <f>D4*C4</f>
        <v>1.25</v>
      </c>
      <c r="G4" s="22" t="s">
        <v>18</v>
      </c>
      <c r="H4" s="23">
        <v>1</v>
      </c>
      <c r="I4" s="24" t="s">
        <v>22</v>
      </c>
      <c r="J4" s="25">
        <f>250/20</f>
        <v>12.5</v>
      </c>
      <c r="K4" s="26">
        <f>J4+H4+F4</f>
        <v>14.75</v>
      </c>
    </row>
    <row r="5" spans="1:12" s="28" customFormat="1" ht="15" customHeight="1">
      <c r="A5" s="16" t="s">
        <v>15</v>
      </c>
      <c r="B5" s="17" t="s">
        <v>23</v>
      </c>
      <c r="C5" s="18">
        <v>12.5</v>
      </c>
      <c r="D5" s="19">
        <f>2/20</f>
        <v>0.1</v>
      </c>
      <c r="E5" s="20" t="s">
        <v>20</v>
      </c>
      <c r="F5" s="21">
        <f>D5*C5</f>
        <v>1.25</v>
      </c>
      <c r="G5" s="22" t="s">
        <v>18</v>
      </c>
      <c r="H5" s="23">
        <v>0.35</v>
      </c>
      <c r="I5" s="24"/>
      <c r="J5" s="25">
        <v>10</v>
      </c>
      <c r="K5" s="26">
        <f>J5+H5+F5</f>
        <v>11.6</v>
      </c>
      <c r="L5" s="27"/>
    </row>
    <row r="6" spans="1:12" s="28" customFormat="1" ht="15" customHeight="1">
      <c r="A6" s="16" t="s">
        <v>15</v>
      </c>
      <c r="B6" s="17" t="s">
        <v>24</v>
      </c>
      <c r="C6" s="18">
        <v>12.5</v>
      </c>
      <c r="D6" s="19">
        <v>1</v>
      </c>
      <c r="E6" s="20" t="s">
        <v>25</v>
      </c>
      <c r="F6" s="21">
        <f>D6*C6</f>
        <v>12.5</v>
      </c>
      <c r="G6" s="22"/>
      <c r="H6" s="23">
        <v>0</v>
      </c>
      <c r="I6" s="24" t="s">
        <v>26</v>
      </c>
      <c r="J6" s="25">
        <f>70/6</f>
        <v>11.666666666666666</v>
      </c>
      <c r="K6" s="26">
        <f>J6+H6+F6</f>
        <v>24.166666666666664</v>
      </c>
      <c r="L6" s="27"/>
    </row>
    <row r="7" spans="1:12" s="28" customFormat="1" ht="15" customHeight="1">
      <c r="A7" s="16" t="s">
        <v>15</v>
      </c>
      <c r="B7" s="17" t="s">
        <v>27</v>
      </c>
      <c r="C7" s="18">
        <v>12.5</v>
      </c>
      <c r="D7" s="19"/>
      <c r="E7" s="20"/>
      <c r="F7" s="21">
        <f>D7*C7</f>
        <v>0</v>
      </c>
      <c r="G7" s="29"/>
      <c r="H7" s="23">
        <v>0</v>
      </c>
      <c r="I7" s="24"/>
      <c r="J7" s="25">
        <v>0</v>
      </c>
      <c r="K7" s="26">
        <f>J7+H7+F7</f>
        <v>0</v>
      </c>
      <c r="L7" s="27"/>
    </row>
    <row r="8" spans="1:12" s="28" customFormat="1" ht="15" customHeight="1">
      <c r="A8" s="16" t="s">
        <v>28</v>
      </c>
      <c r="B8" s="17" t="s">
        <v>29</v>
      </c>
      <c r="C8" s="18">
        <v>12.5</v>
      </c>
      <c r="D8" s="30"/>
      <c r="E8" s="31"/>
      <c r="F8" s="21">
        <f>D8*C8</f>
        <v>0</v>
      </c>
      <c r="G8" s="22"/>
      <c r="H8" s="23">
        <v>0</v>
      </c>
      <c r="I8" s="24"/>
      <c r="J8" s="25">
        <v>0</v>
      </c>
      <c r="K8" s="26">
        <f>J8+H8+F8</f>
        <v>0</v>
      </c>
      <c r="L8" s="27"/>
    </row>
    <row r="9" spans="1:12" s="28" customFormat="1" ht="15" customHeight="1">
      <c r="A9" s="16" t="s">
        <v>28</v>
      </c>
      <c r="B9" s="17" t="s">
        <v>30</v>
      </c>
      <c r="C9" s="18">
        <v>12.5</v>
      </c>
      <c r="D9" s="30">
        <v>1.5</v>
      </c>
      <c r="E9" s="31" t="s">
        <v>31</v>
      </c>
      <c r="F9" s="21">
        <f>D9*C9</f>
        <v>18.75</v>
      </c>
      <c r="G9" s="22"/>
      <c r="H9" s="23">
        <v>0</v>
      </c>
      <c r="I9" s="24" t="s">
        <v>32</v>
      </c>
      <c r="J9" s="25">
        <f>54</f>
        <v>54</v>
      </c>
      <c r="K9" s="26">
        <f>J9+H9+F9</f>
        <v>72.75</v>
      </c>
      <c r="L9" s="27"/>
    </row>
    <row r="10" spans="1:12" s="28" customFormat="1" ht="15" customHeight="1">
      <c r="A10" s="16" t="s">
        <v>33</v>
      </c>
      <c r="B10" s="17" t="s">
        <v>34</v>
      </c>
      <c r="C10" s="18">
        <v>12.5</v>
      </c>
      <c r="D10" s="30">
        <f>3/4/2</f>
        <v>0.375</v>
      </c>
      <c r="E10" s="31" t="s">
        <v>35</v>
      </c>
      <c r="F10" s="21">
        <f>D10*C10</f>
        <v>4.6875</v>
      </c>
      <c r="G10" s="22"/>
      <c r="H10" s="23">
        <v>0</v>
      </c>
      <c r="I10" s="24" t="s">
        <v>36</v>
      </c>
      <c r="J10" s="25">
        <v>17</v>
      </c>
      <c r="K10" s="26">
        <f>J10+H10+F10</f>
        <v>21.6875</v>
      </c>
      <c r="L10" s="27"/>
    </row>
    <row r="11" spans="1:12" s="28" customFormat="1" ht="15" customHeight="1">
      <c r="A11" s="16" t="s">
        <v>33</v>
      </c>
      <c r="B11" s="17" t="s">
        <v>37</v>
      </c>
      <c r="C11" s="18">
        <v>12.5</v>
      </c>
      <c r="D11" s="30"/>
      <c r="E11" s="31"/>
      <c r="F11" s="21">
        <f>D11*C11</f>
        <v>0</v>
      </c>
      <c r="G11" s="22"/>
      <c r="H11" s="23">
        <v>0</v>
      </c>
      <c r="I11" s="24"/>
      <c r="J11" s="25">
        <v>0</v>
      </c>
      <c r="K11" s="26">
        <f>J11+H11+F11</f>
        <v>0</v>
      </c>
      <c r="L11" s="27"/>
    </row>
    <row r="12" spans="1:12" s="28" customFormat="1" ht="15" customHeight="1">
      <c r="A12" s="16" t="s">
        <v>33</v>
      </c>
      <c r="B12" s="17" t="s">
        <v>38</v>
      </c>
      <c r="C12" s="18">
        <v>12.5</v>
      </c>
      <c r="D12" s="30">
        <v>1.5</v>
      </c>
      <c r="E12" s="31" t="s">
        <v>39</v>
      </c>
      <c r="F12" s="21">
        <f>D12*C12</f>
        <v>18.75</v>
      </c>
      <c r="G12" s="22"/>
      <c r="H12" s="23">
        <v>0</v>
      </c>
      <c r="I12" s="24"/>
      <c r="J12" s="25">
        <v>0</v>
      </c>
      <c r="K12" s="26">
        <f>J12+H12+F12</f>
        <v>18.75</v>
      </c>
      <c r="L12" s="27"/>
    </row>
    <row r="13" spans="1:12" s="28" customFormat="1" ht="15" customHeight="1">
      <c r="A13" s="16" t="s">
        <v>33</v>
      </c>
      <c r="B13" s="17" t="s">
        <v>40</v>
      </c>
      <c r="C13" s="18">
        <v>12.5</v>
      </c>
      <c r="D13" s="30"/>
      <c r="E13" s="31"/>
      <c r="F13" s="21">
        <f>D13*C13</f>
        <v>0</v>
      </c>
      <c r="G13" s="22"/>
      <c r="H13" s="23">
        <v>0</v>
      </c>
      <c r="I13" s="24"/>
      <c r="J13" s="25">
        <v>0</v>
      </c>
      <c r="K13" s="26">
        <f>J13+H13+F13</f>
        <v>0</v>
      </c>
      <c r="L13" s="27"/>
    </row>
    <row r="14" spans="1:12" s="28" customFormat="1" ht="15" customHeight="1">
      <c r="A14" s="16" t="s">
        <v>33</v>
      </c>
      <c r="B14" s="17" t="s">
        <v>41</v>
      </c>
      <c r="C14" s="18">
        <v>12.5</v>
      </c>
      <c r="D14" s="30">
        <v>0.75</v>
      </c>
      <c r="E14" s="31" t="s">
        <v>42</v>
      </c>
      <c r="F14" s="21">
        <f>D14*C14</f>
        <v>9.375</v>
      </c>
      <c r="G14" s="22" t="s">
        <v>18</v>
      </c>
      <c r="H14" s="23">
        <v>4.185</v>
      </c>
      <c r="I14" s="24"/>
      <c r="J14" s="25">
        <v>0</v>
      </c>
      <c r="K14" s="26">
        <f>J14+H14+F14</f>
        <v>13.559999999999999</v>
      </c>
      <c r="L14" s="27"/>
    </row>
    <row r="15" spans="1:12" s="28" customFormat="1" ht="15" customHeight="1">
      <c r="A15" s="16" t="s">
        <v>33</v>
      </c>
      <c r="B15" s="17" t="s">
        <v>43</v>
      </c>
      <c r="C15" s="18">
        <v>12.5</v>
      </c>
      <c r="D15" s="30"/>
      <c r="E15" s="31"/>
      <c r="F15" s="21">
        <f>D15*C15</f>
        <v>0</v>
      </c>
      <c r="G15" s="22"/>
      <c r="H15" s="23">
        <v>0</v>
      </c>
      <c r="I15" s="24"/>
      <c r="J15" s="25">
        <v>0</v>
      </c>
      <c r="K15" s="26">
        <f>J15+H15+F15</f>
        <v>0</v>
      </c>
      <c r="L15" s="27"/>
    </row>
    <row r="16" spans="1:12" s="28" customFormat="1" ht="15" customHeight="1">
      <c r="A16" s="16" t="s">
        <v>33</v>
      </c>
      <c r="B16" s="17" t="s">
        <v>44</v>
      </c>
      <c r="C16" s="18">
        <v>12.5</v>
      </c>
      <c r="D16" s="30"/>
      <c r="E16" s="31"/>
      <c r="F16" s="21">
        <f>D16*C16</f>
        <v>0</v>
      </c>
      <c r="G16" s="22"/>
      <c r="H16" s="23">
        <v>0</v>
      </c>
      <c r="I16" s="24" t="s">
        <v>45</v>
      </c>
      <c r="J16" s="25">
        <v>3</v>
      </c>
      <c r="K16" s="26">
        <f>J16+H16+F16</f>
        <v>3</v>
      </c>
      <c r="L16" s="27"/>
    </row>
    <row r="17" spans="1:12" s="28" customFormat="1" ht="15" customHeight="1">
      <c r="A17" s="16" t="s">
        <v>33</v>
      </c>
      <c r="B17" s="17" t="s">
        <v>46</v>
      </c>
      <c r="C17" s="18">
        <v>12.5</v>
      </c>
      <c r="D17" s="30"/>
      <c r="E17" s="31"/>
      <c r="F17" s="21">
        <f>D17*C17</f>
        <v>0</v>
      </c>
      <c r="G17" s="22"/>
      <c r="H17" s="23">
        <v>0</v>
      </c>
      <c r="I17" s="24"/>
      <c r="J17" s="25">
        <v>0</v>
      </c>
      <c r="K17" s="26">
        <f>J17+H17+F17</f>
        <v>0</v>
      </c>
      <c r="L17" s="27"/>
    </row>
    <row r="18" spans="1:12" s="28" customFormat="1" ht="15" customHeight="1">
      <c r="A18" s="16" t="s">
        <v>33</v>
      </c>
      <c r="B18" s="17" t="s">
        <v>27</v>
      </c>
      <c r="C18" s="18">
        <v>12.5</v>
      </c>
      <c r="D18" s="30"/>
      <c r="E18" s="31"/>
      <c r="F18" s="21">
        <f>D18*C18</f>
        <v>0</v>
      </c>
      <c r="G18" s="22"/>
      <c r="H18" s="23">
        <v>0</v>
      </c>
      <c r="I18" s="24"/>
      <c r="J18" s="25">
        <v>0</v>
      </c>
      <c r="K18" s="26">
        <f>J18+H18+F18</f>
        <v>0</v>
      </c>
      <c r="L18" s="27"/>
    </row>
    <row r="19" spans="1:12" s="28" customFormat="1" ht="15" customHeight="1">
      <c r="A19" s="16" t="s">
        <v>47</v>
      </c>
      <c r="B19" s="17" t="s">
        <v>48</v>
      </c>
      <c r="C19" s="18">
        <v>12.5</v>
      </c>
      <c r="D19" s="30">
        <v>5</v>
      </c>
      <c r="E19" s="31"/>
      <c r="F19" s="21">
        <f>D19*C19</f>
        <v>62.5</v>
      </c>
      <c r="G19" s="22"/>
      <c r="H19" s="23">
        <v>0</v>
      </c>
      <c r="I19" s="24"/>
      <c r="J19" s="25">
        <v>0</v>
      </c>
      <c r="K19" s="26">
        <f>J19+H19+F19</f>
        <v>62.5</v>
      </c>
      <c r="L19" s="27"/>
    </row>
    <row r="20" spans="1:12" s="28" customFormat="1" ht="15" customHeight="1">
      <c r="A20" s="16" t="s">
        <v>47</v>
      </c>
      <c r="B20" s="17" t="s">
        <v>49</v>
      </c>
      <c r="C20" s="18">
        <v>12.5</v>
      </c>
      <c r="D20" s="30">
        <v>1</v>
      </c>
      <c r="E20" s="31"/>
      <c r="F20" s="21">
        <f>D20*C20</f>
        <v>12.5</v>
      </c>
      <c r="G20" s="22"/>
      <c r="H20" s="23">
        <v>0</v>
      </c>
      <c r="I20" s="24"/>
      <c r="J20" s="25">
        <v>0</v>
      </c>
      <c r="K20" s="26">
        <f>J20+H20+F20</f>
        <v>12.5</v>
      </c>
      <c r="L20" s="27"/>
    </row>
    <row r="21" spans="1:12" s="28" customFormat="1" ht="15" customHeight="1">
      <c r="A21" s="16" t="s">
        <v>47</v>
      </c>
      <c r="B21" s="17" t="s">
        <v>50</v>
      </c>
      <c r="C21" s="18">
        <v>12.5</v>
      </c>
      <c r="D21" s="30">
        <v>1</v>
      </c>
      <c r="E21" s="31"/>
      <c r="F21" s="21">
        <f>D21*C21</f>
        <v>12.5</v>
      </c>
      <c r="G21" s="22"/>
      <c r="H21" s="23">
        <v>0</v>
      </c>
      <c r="I21" s="24"/>
      <c r="J21" s="25">
        <v>0</v>
      </c>
      <c r="K21" s="26">
        <f>J21+H21+F21</f>
        <v>12.5</v>
      </c>
      <c r="L21" s="27"/>
    </row>
    <row r="22" spans="1:12" s="28" customFormat="1" ht="15" customHeight="1">
      <c r="A22" s="16" t="s">
        <v>47</v>
      </c>
      <c r="B22" s="17" t="s">
        <v>27</v>
      </c>
      <c r="C22" s="18">
        <v>12.5</v>
      </c>
      <c r="D22" s="30"/>
      <c r="E22" s="31"/>
      <c r="F22" s="21">
        <f>D22*C22</f>
        <v>0</v>
      </c>
      <c r="G22" s="22"/>
      <c r="H22" s="23">
        <v>0</v>
      </c>
      <c r="I22" s="24"/>
      <c r="J22" s="25">
        <v>0</v>
      </c>
      <c r="K22" s="26">
        <f>J22+H22+F22</f>
        <v>0</v>
      </c>
      <c r="L22" s="27"/>
    </row>
    <row r="23" spans="1:12" s="28" customFormat="1" ht="15" customHeight="1">
      <c r="A23" s="16" t="s">
        <v>51</v>
      </c>
      <c r="B23" s="17" t="s">
        <v>52</v>
      </c>
      <c r="C23" s="18">
        <v>12.5</v>
      </c>
      <c r="D23" s="30">
        <f>0.5/6</f>
        <v>0.08333333333333333</v>
      </c>
      <c r="E23" s="31" t="s">
        <v>53</v>
      </c>
      <c r="F23" s="21">
        <f>D23*C23</f>
        <v>1.0416666666666665</v>
      </c>
      <c r="G23" s="22" t="s">
        <v>18</v>
      </c>
      <c r="H23" s="23">
        <v>0.35</v>
      </c>
      <c r="I23" s="24"/>
      <c r="J23" s="25">
        <v>0</v>
      </c>
      <c r="K23" s="26">
        <f>J23+H23+F23</f>
        <v>1.3916666666666666</v>
      </c>
      <c r="L23" s="27"/>
    </row>
    <row r="24" spans="1:12" s="28" customFormat="1" ht="15" customHeight="1">
      <c r="A24" s="16" t="s">
        <v>51</v>
      </c>
      <c r="B24" s="17" t="s">
        <v>16</v>
      </c>
      <c r="C24" s="18">
        <v>12.5</v>
      </c>
      <c r="D24" s="19">
        <f>1/20</f>
        <v>0.05</v>
      </c>
      <c r="E24" s="20" t="s">
        <v>17</v>
      </c>
      <c r="F24" s="21">
        <f>D24*C24</f>
        <v>0.625</v>
      </c>
      <c r="G24" s="22" t="s">
        <v>18</v>
      </c>
      <c r="H24" s="23">
        <v>0.365</v>
      </c>
      <c r="I24" s="24"/>
      <c r="J24" s="25">
        <v>0</v>
      </c>
      <c r="K24" s="26">
        <f>J24+H24+F24</f>
        <v>0.99</v>
      </c>
      <c r="L24" s="27"/>
    </row>
    <row r="25" spans="1:12" s="28" customFormat="1" ht="15" customHeight="1">
      <c r="A25" s="16" t="s">
        <v>51</v>
      </c>
      <c r="B25" s="17" t="s">
        <v>54</v>
      </c>
      <c r="C25" s="18">
        <v>12.5</v>
      </c>
      <c r="D25" s="19">
        <f>1/20</f>
        <v>0.05</v>
      </c>
      <c r="E25" s="20" t="s">
        <v>17</v>
      </c>
      <c r="F25" s="21">
        <f>D25*C25</f>
        <v>0.625</v>
      </c>
      <c r="G25" s="22" t="s">
        <v>18</v>
      </c>
      <c r="H25" s="23">
        <v>0.34</v>
      </c>
      <c r="I25" s="24" t="s">
        <v>55</v>
      </c>
      <c r="J25" s="25">
        <v>4</v>
      </c>
      <c r="K25" s="26">
        <f>J25+H25+F25</f>
        <v>4.965</v>
      </c>
      <c r="L25" s="27"/>
    </row>
    <row r="26" spans="1:12" s="28" customFormat="1" ht="15" customHeight="1">
      <c r="A26" s="16" t="s">
        <v>51</v>
      </c>
      <c r="B26" s="17" t="s">
        <v>27</v>
      </c>
      <c r="C26" s="18">
        <v>12.5</v>
      </c>
      <c r="D26" s="30"/>
      <c r="E26" s="31"/>
      <c r="F26" s="21">
        <f>D26*C26</f>
        <v>0</v>
      </c>
      <c r="G26" s="22"/>
      <c r="H26" s="23">
        <v>0</v>
      </c>
      <c r="I26" s="24"/>
      <c r="J26" s="25">
        <v>0</v>
      </c>
      <c r="K26" s="26">
        <f>J26+H26+F26</f>
        <v>0</v>
      </c>
      <c r="L26" s="27"/>
    </row>
    <row r="27" spans="1:12" s="40" customFormat="1" ht="15" customHeight="1">
      <c r="A27" s="32" t="s">
        <v>56</v>
      </c>
      <c r="B27" s="33"/>
      <c r="C27" s="34"/>
      <c r="D27" s="35"/>
      <c r="E27" s="34"/>
      <c r="F27" s="36">
        <f>SUM(F2:F26)</f>
        <v>158.22916666666666</v>
      </c>
      <c r="G27" s="37"/>
      <c r="H27" s="36">
        <f>SUM(H2:H26)</f>
        <v>7.8549999999999995</v>
      </c>
      <c r="I27" s="37"/>
      <c r="J27" s="36">
        <f>SUM(J2:J26)</f>
        <v>112.16666666666666</v>
      </c>
      <c r="K27" s="38">
        <f>J27+H27+F27</f>
        <v>278.25083333333333</v>
      </c>
      <c r="L27" s="39"/>
    </row>
    <row r="28" spans="1:12" s="28" customFormat="1" ht="15" customHeight="1">
      <c r="A28" s="16" t="s">
        <v>57</v>
      </c>
      <c r="B28" s="17" t="s">
        <v>58</v>
      </c>
      <c r="C28" s="18">
        <v>12.5</v>
      </c>
      <c r="D28" s="30">
        <v>0.5</v>
      </c>
      <c r="E28" s="31"/>
      <c r="F28" s="21">
        <f>D28*C28</f>
        <v>6.25</v>
      </c>
      <c r="G28" s="22"/>
      <c r="H28" s="23">
        <v>0</v>
      </c>
      <c r="I28" s="24"/>
      <c r="J28" s="25">
        <v>0</v>
      </c>
      <c r="K28" s="26">
        <f>J28+H28+F28</f>
        <v>6.25</v>
      </c>
      <c r="L28" s="41"/>
    </row>
    <row r="29" spans="1:12" s="28" customFormat="1" ht="15" customHeight="1">
      <c r="A29" s="16" t="s">
        <v>57</v>
      </c>
      <c r="B29" s="17" t="s">
        <v>59</v>
      </c>
      <c r="C29" s="18">
        <v>12.5</v>
      </c>
      <c r="D29" s="30">
        <v>0.25</v>
      </c>
      <c r="E29" s="31" t="s">
        <v>60</v>
      </c>
      <c r="F29" s="21">
        <f>D29*C29</f>
        <v>3.125</v>
      </c>
      <c r="G29" s="22"/>
      <c r="H29" s="23">
        <v>0</v>
      </c>
      <c r="I29" s="24" t="s">
        <v>61</v>
      </c>
      <c r="J29" s="25">
        <v>2</v>
      </c>
      <c r="K29" s="26">
        <f>J29+H29+F29</f>
        <v>5.125</v>
      </c>
      <c r="L29" s="27"/>
    </row>
    <row r="30" spans="1:12" s="28" customFormat="1" ht="15" customHeight="1">
      <c r="A30" s="16" t="s">
        <v>57</v>
      </c>
      <c r="B30" s="17" t="s">
        <v>62</v>
      </c>
      <c r="C30" s="18">
        <v>12.5</v>
      </c>
      <c r="D30" s="30"/>
      <c r="E30" s="31"/>
      <c r="F30" s="21">
        <f>D30*C30</f>
        <v>0</v>
      </c>
      <c r="G30" s="22"/>
      <c r="H30" s="23">
        <v>0</v>
      </c>
      <c r="I30" s="24"/>
      <c r="J30" s="25">
        <v>0</v>
      </c>
      <c r="K30" s="26">
        <f>J30+H30+F30</f>
        <v>0</v>
      </c>
      <c r="L30" s="27"/>
    </row>
    <row r="31" spans="1:12" s="40" customFormat="1" ht="15" customHeight="1">
      <c r="A31" s="32" t="s">
        <v>63</v>
      </c>
      <c r="B31" s="33"/>
      <c r="C31" s="34"/>
      <c r="D31" s="35"/>
      <c r="E31" s="34"/>
      <c r="F31" s="36">
        <f>SUM(F28:F30)</f>
        <v>9.375</v>
      </c>
      <c r="G31" s="37"/>
      <c r="H31" s="36">
        <f>SUM(H28:H30)</f>
        <v>0</v>
      </c>
      <c r="I31" s="37"/>
      <c r="J31" s="36">
        <f>SUM(J28:J30)</f>
        <v>2</v>
      </c>
      <c r="K31" s="38">
        <f>J31+H31+F31</f>
        <v>11.375</v>
      </c>
      <c r="L31" s="39"/>
    </row>
    <row r="32" spans="1:12" s="28" customFormat="1" ht="15" customHeight="1">
      <c r="A32" s="16" t="s">
        <v>64</v>
      </c>
      <c r="B32" s="42"/>
      <c r="C32" s="43"/>
      <c r="D32" s="44"/>
      <c r="E32" s="43"/>
      <c r="F32" s="45">
        <v>150</v>
      </c>
      <c r="G32" s="46"/>
      <c r="H32" s="45"/>
      <c r="I32" s="46"/>
      <c r="J32" s="45"/>
      <c r="K32" s="26">
        <f>J32+H32+F32</f>
        <v>150</v>
      </c>
      <c r="L32" s="47"/>
    </row>
    <row r="33" spans="1:12" s="40" customFormat="1" ht="15" customHeight="1">
      <c r="A33" s="48" t="s">
        <v>65</v>
      </c>
      <c r="B33" s="49"/>
      <c r="C33" s="50"/>
      <c r="D33" s="51"/>
      <c r="E33" s="50"/>
      <c r="F33" s="52">
        <f>F32+F31+F27</f>
        <v>317.60416666666663</v>
      </c>
      <c r="G33" s="53"/>
      <c r="H33" s="52">
        <f>H32+H31+H27</f>
        <v>7.8549999999999995</v>
      </c>
      <c r="I33" s="53"/>
      <c r="J33" s="52">
        <f>J32+J31+J27</f>
        <v>114.16666666666666</v>
      </c>
      <c r="K33" s="54">
        <f>J33+H33+F33</f>
        <v>439.6258333333333</v>
      </c>
      <c r="L33" s="39"/>
    </row>
    <row r="34" spans="2:12" ht="12.75">
      <c r="B34" s="55"/>
      <c r="C34" s="56"/>
      <c r="D34" s="57"/>
      <c r="E34" s="56"/>
      <c r="F34" s="58"/>
      <c r="G34" s="57"/>
      <c r="H34" s="58"/>
      <c r="I34" s="57"/>
      <c r="J34" s="58"/>
      <c r="K34" s="58"/>
      <c r="L34" s="55"/>
    </row>
  </sheetData>
  <sheetProtection selectLockedCells="1" selectUnlockedCells="1"/>
  <printOptions/>
  <pageMargins left="0.39375" right="0.5548611111111111" top="0.39375" bottom="0.39375" header="0.5118055555555555" footer="0.5118055555555555"/>
  <pageSetup firstPageNumber="1" useFirstPageNumber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workbookViewId="0" topLeftCell="A1">
      <selection activeCell="B28" sqref="B28"/>
    </sheetView>
  </sheetViews>
  <sheetFormatPr defaultColWidth="11.421875" defaultRowHeight="12.75"/>
  <cols>
    <col min="1" max="2" width="10.57421875" style="59" customWidth="1"/>
    <col min="3" max="5" width="10.57421875" style="60" customWidth="1"/>
    <col min="6" max="7" width="10.57421875" style="59" customWidth="1"/>
    <col min="8" max="8" width="10.57421875" style="60" customWidth="1"/>
    <col min="9" max="9" width="10.57421875" style="59" customWidth="1"/>
    <col min="10" max="10" width="10.57421875" style="60" customWidth="1"/>
    <col min="11" max="16384" width="10.57421875" style="59" customWidth="1"/>
  </cols>
  <sheetData>
    <row r="1" spans="1:11" s="15" customFormat="1" ht="12.75">
      <c r="A1" s="4" t="s">
        <v>66</v>
      </c>
      <c r="B1" s="4" t="s">
        <v>67</v>
      </c>
      <c r="C1" s="61" t="s">
        <v>68</v>
      </c>
      <c r="D1" s="61" t="s">
        <v>65</v>
      </c>
      <c r="E1" s="61" t="s">
        <v>69</v>
      </c>
      <c r="F1" s="62" t="s">
        <v>70</v>
      </c>
      <c r="G1" s="62" t="s">
        <v>71</v>
      </c>
      <c r="H1" s="63" t="s">
        <v>72</v>
      </c>
      <c r="I1" s="64" t="s">
        <v>73</v>
      </c>
      <c r="J1" s="65" t="s">
        <v>74</v>
      </c>
      <c r="K1" s="66" t="s">
        <v>75</v>
      </c>
    </row>
    <row r="2" spans="1:11" ht="16.5" customHeight="1">
      <c r="A2" s="67">
        <v>20</v>
      </c>
      <c r="B2" s="68">
        <v>20</v>
      </c>
      <c r="C2" s="69">
        <f>A2*B2</f>
        <v>400</v>
      </c>
      <c r="D2" s="69">
        <f>Expenses!$K$33</f>
        <v>439.6258333333333</v>
      </c>
      <c r="E2" s="69">
        <f>C2-D2</f>
        <v>-39.625833333333276</v>
      </c>
      <c r="F2" s="70">
        <f>D2/A2</f>
        <v>21.981291666666664</v>
      </c>
      <c r="G2" s="70">
        <f>E2/A2</f>
        <v>-1.9812916666666638</v>
      </c>
      <c r="H2" s="71">
        <f>E2*28</f>
        <v>-1109.5233333333317</v>
      </c>
      <c r="I2" s="72">
        <f>E2/300</f>
        <v>-0.13208611111111093</v>
      </c>
      <c r="J2" s="73">
        <f>C2*28</f>
        <v>11200</v>
      </c>
      <c r="K2" s="74">
        <f>C2/300</f>
        <v>1.3333333333333333</v>
      </c>
    </row>
    <row r="3" spans="1:11" ht="16.5" customHeight="1">
      <c r="A3" s="67">
        <v>20</v>
      </c>
      <c r="B3" s="68">
        <v>30</v>
      </c>
      <c r="C3" s="69">
        <f>A3*B3</f>
        <v>600</v>
      </c>
      <c r="D3" s="69">
        <f>Expenses!$K$33</f>
        <v>439.6258333333333</v>
      </c>
      <c r="E3" s="69">
        <f>C3-D3</f>
        <v>160.37416666666672</v>
      </c>
      <c r="F3" s="70">
        <f>D3/A3</f>
        <v>21.981291666666664</v>
      </c>
      <c r="G3" s="70">
        <f>E3/A3</f>
        <v>8.018708333333336</v>
      </c>
      <c r="H3" s="71">
        <f>E3*28</f>
        <v>4490.476666666668</v>
      </c>
      <c r="I3" s="72">
        <f>E3/300</f>
        <v>0.5345805555555557</v>
      </c>
      <c r="J3" s="73">
        <f>C3*28</f>
        <v>16800</v>
      </c>
      <c r="K3" s="74">
        <f>C3/300</f>
        <v>2</v>
      </c>
    </row>
    <row r="4" spans="1:11" ht="16.5" customHeight="1">
      <c r="A4" s="67">
        <v>20</v>
      </c>
      <c r="B4" s="68">
        <v>40</v>
      </c>
      <c r="C4" s="69">
        <f>A4*B4</f>
        <v>800</v>
      </c>
      <c r="D4" s="69">
        <f>Expenses!$K$33</f>
        <v>439.6258333333333</v>
      </c>
      <c r="E4" s="69">
        <f>C4-D4</f>
        <v>360.3741666666667</v>
      </c>
      <c r="F4" s="70">
        <f>D4/A4</f>
        <v>21.981291666666664</v>
      </c>
      <c r="G4" s="70">
        <f>E4/A4</f>
        <v>18.018708333333336</v>
      </c>
      <c r="H4" s="71">
        <f>E4*28</f>
        <v>10090.47666666667</v>
      </c>
      <c r="I4" s="72">
        <f>E4/300</f>
        <v>1.2012472222222224</v>
      </c>
      <c r="J4" s="73">
        <f>C4*28</f>
        <v>22400</v>
      </c>
      <c r="K4" s="74">
        <f>C4/300</f>
        <v>2.6666666666666665</v>
      </c>
    </row>
    <row r="5" spans="1:11" ht="16.5" customHeight="1">
      <c r="A5" s="67">
        <v>20</v>
      </c>
      <c r="B5" s="68">
        <v>50</v>
      </c>
      <c r="C5" s="69">
        <f>A5*B5</f>
        <v>1000</v>
      </c>
      <c r="D5" s="69">
        <f>Expenses!$K$33</f>
        <v>439.6258333333333</v>
      </c>
      <c r="E5" s="69">
        <f>C5-D5</f>
        <v>560.3741666666667</v>
      </c>
      <c r="F5" s="70">
        <f>D5/A5</f>
        <v>21.981291666666664</v>
      </c>
      <c r="G5" s="70">
        <f>E5/A5</f>
        <v>28.018708333333336</v>
      </c>
      <c r="H5" s="71">
        <f>E5*28</f>
        <v>15690.47666666667</v>
      </c>
      <c r="I5" s="72">
        <f>E5/300</f>
        <v>1.867913888888889</v>
      </c>
      <c r="J5" s="73">
        <f>C5*28</f>
        <v>28000</v>
      </c>
      <c r="K5" s="74">
        <f>C5/300</f>
        <v>3.3333333333333335</v>
      </c>
    </row>
    <row r="6" spans="1:11" ht="16.5" customHeight="1">
      <c r="A6" s="67">
        <v>27</v>
      </c>
      <c r="B6" s="68">
        <v>20</v>
      </c>
      <c r="C6" s="69">
        <f>A6*B6</f>
        <v>540</v>
      </c>
      <c r="D6" s="69">
        <f>Expenses!$K$33</f>
        <v>439.6258333333333</v>
      </c>
      <c r="E6" s="69">
        <f>C6-D6</f>
        <v>100.37416666666672</v>
      </c>
      <c r="F6" s="70">
        <f>D6/A6</f>
        <v>16.282438271604935</v>
      </c>
      <c r="G6" s="70">
        <f>E6/A6</f>
        <v>3.7175617283950637</v>
      </c>
      <c r="H6" s="71">
        <f>E6*28</f>
        <v>2810.4766666666683</v>
      </c>
      <c r="I6" s="72">
        <f>E6/300</f>
        <v>0.33458055555555577</v>
      </c>
      <c r="J6" s="73">
        <f>C6*28</f>
        <v>15120</v>
      </c>
      <c r="K6" s="74">
        <f>C6/300</f>
        <v>1.8</v>
      </c>
    </row>
    <row r="7" spans="1:11" ht="16.5" customHeight="1">
      <c r="A7" s="67">
        <v>27</v>
      </c>
      <c r="B7" s="68">
        <v>30</v>
      </c>
      <c r="C7" s="69">
        <f>A7*B7</f>
        <v>810</v>
      </c>
      <c r="D7" s="69">
        <f>Expenses!$K$33</f>
        <v>439.6258333333333</v>
      </c>
      <c r="E7" s="69">
        <f>C7-D7</f>
        <v>370.3741666666667</v>
      </c>
      <c r="F7" s="70">
        <f>D7/A7</f>
        <v>16.282438271604935</v>
      </c>
      <c r="G7" s="70">
        <f>E7/A7</f>
        <v>13.717561728395063</v>
      </c>
      <c r="H7" s="71">
        <f>E7*28</f>
        <v>10370.47666666667</v>
      </c>
      <c r="I7" s="72">
        <f>E7/300</f>
        <v>1.2345805555555558</v>
      </c>
      <c r="J7" s="73">
        <f>C7*28</f>
        <v>22680</v>
      </c>
      <c r="K7" s="74">
        <f>C7/300</f>
        <v>2.7</v>
      </c>
    </row>
    <row r="8" spans="1:11" ht="16.5" customHeight="1">
      <c r="A8" s="67">
        <v>27</v>
      </c>
      <c r="B8" s="68">
        <v>40</v>
      </c>
      <c r="C8" s="69">
        <f>A8*B8</f>
        <v>1080</v>
      </c>
      <c r="D8" s="69">
        <f>Expenses!$K$33</f>
        <v>439.6258333333333</v>
      </c>
      <c r="E8" s="69">
        <f>C8-D8</f>
        <v>640.3741666666667</v>
      </c>
      <c r="F8" s="70">
        <f>D8/A8</f>
        <v>16.282438271604935</v>
      </c>
      <c r="G8" s="70">
        <f>E8/A8</f>
        <v>23.717561728395065</v>
      </c>
      <c r="H8" s="71">
        <f>E8*28</f>
        <v>17930.47666666667</v>
      </c>
      <c r="I8" s="72">
        <f>E8/300</f>
        <v>2.134580555555556</v>
      </c>
      <c r="J8" s="73">
        <f>C8*28</f>
        <v>30240</v>
      </c>
      <c r="K8" s="74">
        <f>C8/300</f>
        <v>3.6</v>
      </c>
    </row>
    <row r="9" spans="1:11" ht="16.5" customHeight="1">
      <c r="A9" s="67">
        <v>27</v>
      </c>
      <c r="B9" s="68">
        <v>50</v>
      </c>
      <c r="C9" s="69">
        <f>A9*B9</f>
        <v>1350</v>
      </c>
      <c r="D9" s="69">
        <f>Expenses!$K$33</f>
        <v>439.6258333333333</v>
      </c>
      <c r="E9" s="69">
        <f>C9-D9</f>
        <v>910.3741666666667</v>
      </c>
      <c r="F9" s="70">
        <f>D9/A9</f>
        <v>16.282438271604935</v>
      </c>
      <c r="G9" s="70">
        <f>E9/A9</f>
        <v>33.71756172839506</v>
      </c>
      <c r="H9" s="71">
        <f>E9*28</f>
        <v>25490.47666666667</v>
      </c>
      <c r="I9" s="72">
        <f>E9/300</f>
        <v>3.034580555555556</v>
      </c>
      <c r="J9" s="73">
        <f>C9*28</f>
        <v>37800</v>
      </c>
      <c r="K9" s="74">
        <f>C9/300</f>
        <v>4.5</v>
      </c>
    </row>
    <row r="10" spans="1:11" ht="16.5" customHeight="1">
      <c r="A10" s="67">
        <v>34</v>
      </c>
      <c r="B10" s="68">
        <v>20</v>
      </c>
      <c r="C10" s="69">
        <f>A10*B10</f>
        <v>680</v>
      </c>
      <c r="D10" s="69">
        <f>Expenses!$K$33</f>
        <v>439.6258333333333</v>
      </c>
      <c r="E10" s="69">
        <f>C10-D10</f>
        <v>240.37416666666672</v>
      </c>
      <c r="F10" s="70">
        <f>D10/A10</f>
        <v>12.930171568627449</v>
      </c>
      <c r="G10" s="70">
        <f>E10/A10</f>
        <v>7.06982843137255</v>
      </c>
      <c r="H10" s="71">
        <f>E10*28</f>
        <v>6730.476666666668</v>
      </c>
      <c r="I10" s="72">
        <f>E10/300</f>
        <v>0.8012472222222224</v>
      </c>
      <c r="J10" s="73">
        <f>C10*28</f>
        <v>19040</v>
      </c>
      <c r="K10" s="74">
        <f>C10/300</f>
        <v>2.2666666666666666</v>
      </c>
    </row>
    <row r="11" spans="1:11" ht="16.5" customHeight="1">
      <c r="A11" s="67">
        <v>34</v>
      </c>
      <c r="B11" s="68">
        <v>30</v>
      </c>
      <c r="C11" s="69">
        <f>A11*B11</f>
        <v>1020</v>
      </c>
      <c r="D11" s="69">
        <f>Expenses!$K$33</f>
        <v>439.6258333333333</v>
      </c>
      <c r="E11" s="69">
        <f>C11-D11</f>
        <v>580.3741666666667</v>
      </c>
      <c r="F11" s="70">
        <f>D11/A11</f>
        <v>12.930171568627449</v>
      </c>
      <c r="G11" s="70">
        <f>E11/A11</f>
        <v>17.06982843137255</v>
      </c>
      <c r="H11" s="71">
        <f>E11*28</f>
        <v>16250.47666666667</v>
      </c>
      <c r="I11" s="72">
        <f>E11/300</f>
        <v>1.9345805555555557</v>
      </c>
      <c r="J11" s="73">
        <f>C11*28</f>
        <v>28560</v>
      </c>
      <c r="K11" s="74">
        <f>C11/300</f>
        <v>3.4</v>
      </c>
    </row>
    <row r="12" spans="1:11" ht="16.5" customHeight="1">
      <c r="A12" s="67">
        <v>34</v>
      </c>
      <c r="B12" s="68">
        <v>40</v>
      </c>
      <c r="C12" s="69">
        <f>A12*B12</f>
        <v>1360</v>
      </c>
      <c r="D12" s="69">
        <f>Expenses!$K$33</f>
        <v>439.6258333333333</v>
      </c>
      <c r="E12" s="69">
        <f>C12-D12</f>
        <v>920.3741666666667</v>
      </c>
      <c r="F12" s="70">
        <f>D12/A12</f>
        <v>12.930171568627449</v>
      </c>
      <c r="G12" s="70">
        <f>E12/A12</f>
        <v>27.06982843137255</v>
      </c>
      <c r="H12" s="71">
        <f>E12*28</f>
        <v>25770.47666666667</v>
      </c>
      <c r="I12" s="72">
        <f>E12/300</f>
        <v>3.067913888888889</v>
      </c>
      <c r="J12" s="73">
        <f>C12*28</f>
        <v>38080</v>
      </c>
      <c r="K12" s="74">
        <f>C12/300</f>
        <v>4.533333333333333</v>
      </c>
    </row>
    <row r="13" spans="1:11" ht="16.5" customHeight="1">
      <c r="A13" s="67">
        <v>34</v>
      </c>
      <c r="B13" s="68">
        <v>50</v>
      </c>
      <c r="C13" s="69">
        <f>A13*B13</f>
        <v>1700</v>
      </c>
      <c r="D13" s="69">
        <f>Expenses!$K$33</f>
        <v>439.6258333333333</v>
      </c>
      <c r="E13" s="69">
        <f>C13-D13</f>
        <v>1260.3741666666667</v>
      </c>
      <c r="F13" s="70">
        <f>D13/A13</f>
        <v>12.930171568627449</v>
      </c>
      <c r="G13" s="70">
        <f>E13/A13</f>
        <v>37.06982843137255</v>
      </c>
      <c r="H13" s="71">
        <f>E13*28</f>
        <v>35290.47666666667</v>
      </c>
      <c r="I13" s="72">
        <f>E13/300</f>
        <v>4.201247222222222</v>
      </c>
      <c r="J13" s="73">
        <f>C13*28</f>
        <v>47600</v>
      </c>
      <c r="K13" s="74">
        <f>C13/300</f>
        <v>5.666666666666667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Brisebois</dc:creator>
  <cp:keywords/>
  <dc:description/>
  <cp:lastModifiedBy>Dan Brisebois</cp:lastModifiedBy>
  <cp:lastPrinted>2016-11-14T09:31:50Z</cp:lastPrinted>
  <dcterms:created xsi:type="dcterms:W3CDTF">2016-11-11T09:51:13Z</dcterms:created>
  <dcterms:modified xsi:type="dcterms:W3CDTF">2016-11-14T09:39:01Z</dcterms:modified>
  <cp:category/>
  <cp:version/>
  <cp:contentType/>
  <cp:contentStatus/>
  <cp:revision>27</cp:revision>
</cp:coreProperties>
</file>